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46" yWindow="840" windowWidth="15360" windowHeight="8880" activeTab="0"/>
  </bookViews>
  <sheets>
    <sheet name="Extinction_Coefficient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<sst xmlns="http://schemas.openxmlformats.org/spreadsheetml/2006/main" count="23" uniqueCount="23">
  <si>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Altitude</t>
  </si>
  <si>
    <t>z</t>
  </si>
  <si>
    <t>k</t>
  </si>
  <si>
    <t>cos(z)</t>
  </si>
  <si>
    <t>Extinction_m</t>
  </si>
  <si>
    <t>a</t>
  </si>
  <si>
    <t>k'</t>
  </si>
  <si>
    <t>m_obs</t>
  </si>
  <si>
    <t>sec(z) Air Mass</t>
  </si>
  <si>
    <t>m_oatm</t>
  </si>
  <si>
    <t>delta_m_z to m_obs</t>
  </si>
  <si>
    <t xml:space="preserve">at k' = 0.3 and m_oatm 6.8 and ZLM 6.5 </t>
  </si>
  <si>
    <t xml:space="preserve">approximates Sidgwick's Figure 178 at 449 </t>
  </si>
  <si>
    <t>delta_m_oatm</t>
  </si>
  <si>
    <t>delta_m_z</t>
  </si>
  <si>
    <t>d</t>
  </si>
  <si>
    <t>e</t>
  </si>
  <si>
    <t>f</t>
  </si>
  <si>
    <t>AirMass</t>
  </si>
  <si>
    <t>Air mass estimator</t>
  </si>
  <si>
    <t>Extinction coefficient iterator</t>
  </si>
  <si>
    <t>Outside atmosphere</t>
  </si>
  <si>
    <t>vacum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</si>
</sst>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Extinction - object's zenithal vacum brightness to its observed brightness from Earth's surface through atmosphere at zenithal angle position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Extinction_m_oatm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Extinction_Coefficient!$B$4:$B$14</c:f>
              <c:numCache/>
            </c:numRef>
          </c:xVal>
          <c:yVal>
            <c:numRef>
              <c:f>Extinction_Coefficient!$O$4:$O$14</c:f>
              <c:numCache/>
            </c:numRef>
          </c:yVal>
          <c:smooth val="1"/>
        </c:ser>
        <c:axId val="64921742"/>
        <c:axId val="47424767"/>
      </c:scatterChart>
      <c:valAx>
        <c:axId val="64921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Zenith angle (degrees to zenith)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7424767"/>
        <c:crosses val="autoZero"/>
        <c:crossBetween val="midCat"/>
        <c:dispUnits/>
      </c:valAx>
      <c:valAx>
        <c:axId val="47424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Extinction magnitudes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492174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Extinction - object's zenithal atmospheric brightness (through atmosphere) to its observed brightness from Earth's surface through atmosphere at zenithal angle position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Extinction_m_oatm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Extinction_Coefficient!$B$4:$B$14</c:f>
              <c:numCache/>
            </c:numRef>
          </c:xVal>
          <c:yVal>
            <c:numRef>
              <c:f>Extinction_Coefficient!$P$4:$P$14</c:f>
              <c:numCache/>
            </c:numRef>
          </c:yVal>
          <c:smooth val="1"/>
        </c:ser>
        <c:axId val="24169720"/>
        <c:axId val="16200889"/>
      </c:scatterChart>
      <c:valAx>
        <c:axId val="24169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Zenith angle (degrees to zenith)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6200889"/>
        <c:crosses val="autoZero"/>
        <c:crossBetween val="midCat"/>
        <c:dispUnits/>
      </c:valAx>
      <c:valAx>
        <c:axId val="16200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Extinction magnitudes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416972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Relative Air Mass
( Relative air mass above observer at zenith = 1.0 )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RelativeAirMass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Extinction_Coefficient!$B$4:$B$14</c:f>
              <c:numCache/>
            </c:numRef>
          </c:xVal>
          <c:yVal>
            <c:numRef>
              <c:f>Extinction_Coefficient!$G$4:$G$14</c:f>
              <c:numCache/>
            </c:numRef>
          </c:yVal>
          <c:smooth val="1"/>
        </c:ser>
        <c:axId val="11590274"/>
        <c:axId val="37203603"/>
      </c:scatterChart>
      <c:valAx>
        <c:axId val="11590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Zenith angle  (degrees to zenith)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203603"/>
        <c:crossesAt val="0"/>
        <c:crossBetween val="midCat"/>
        <c:dispUnits/>
      </c:valAx>
      <c:valAx>
        <c:axId val="37203603"/>
        <c:scaling>
          <c:orientation val="minMax"/>
          <c:max val="1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air mass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590274"/>
        <c:crosses val="autoZero"/>
        <c:crossBetween val="midCat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Extinction in magnitudes by air mass
( slope = k')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RelativeAirMass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Extinction_Coefficient!$O$3:$O$14</c:f>
              <c:numCache/>
            </c:numRef>
          </c:xVal>
          <c:yVal>
            <c:numRef>
              <c:f>Extinction_Coefficient!$G$3:$G$14</c:f>
              <c:numCache/>
            </c:numRef>
          </c:yVal>
          <c:smooth val="1"/>
        </c:ser>
        <c:axId val="66396972"/>
        <c:axId val="60701837"/>
      </c:scatterChart>
      <c:valAx>
        <c:axId val="66396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Observed magnitudes of extinction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701837"/>
        <c:crossesAt val="0"/>
        <c:crossBetween val="midCat"/>
        <c:dispUnits/>
      </c:valAx>
      <c:valAx>
        <c:axId val="60701837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air mass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96972"/>
        <c:crosses val="autoZero"/>
        <c:crossBetween val="midCat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600075</xdr:colOff>
      <xdr:row>20</xdr:row>
      <xdr:rowOff>9525</xdr:rowOff>
    </xdr:from>
    <xdr:to>
      <xdr:col>31</xdr:col>
      <xdr:colOff>47625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4867275" y="3248025"/>
        <a:ext cx="46958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44</xdr:row>
      <xdr:rowOff>0</xdr:rowOff>
    </xdr:from>
    <xdr:to>
      <xdr:col>31</xdr:col>
      <xdr:colOff>66675</xdr:colOff>
      <xdr:row>66</xdr:row>
      <xdr:rowOff>28575</xdr:rowOff>
    </xdr:to>
    <xdr:graphicFrame>
      <xdr:nvGraphicFramePr>
        <xdr:cNvPr id="2" name="Chart 2"/>
        <xdr:cNvGraphicFramePr/>
      </xdr:nvGraphicFramePr>
      <xdr:xfrm>
        <a:off x="4876800" y="7124700"/>
        <a:ext cx="470535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19</xdr:row>
      <xdr:rowOff>142875</xdr:rowOff>
    </xdr:from>
    <xdr:to>
      <xdr:col>10</xdr:col>
      <xdr:colOff>428625</xdr:colOff>
      <xdr:row>42</xdr:row>
      <xdr:rowOff>47625</xdr:rowOff>
    </xdr:to>
    <xdr:graphicFrame>
      <xdr:nvGraphicFramePr>
        <xdr:cNvPr id="3" name="Chart 3"/>
        <xdr:cNvGraphicFramePr/>
      </xdr:nvGraphicFramePr>
      <xdr:xfrm>
        <a:off x="66675" y="3219450"/>
        <a:ext cx="4629150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44</xdr:row>
      <xdr:rowOff>0</xdr:rowOff>
    </xdr:from>
    <xdr:to>
      <xdr:col>10</xdr:col>
      <xdr:colOff>457200</xdr:colOff>
      <xdr:row>66</xdr:row>
      <xdr:rowOff>76200</xdr:rowOff>
    </xdr:to>
    <xdr:graphicFrame>
      <xdr:nvGraphicFramePr>
        <xdr:cNvPr id="4" name="Chart 4"/>
        <xdr:cNvGraphicFramePr/>
      </xdr:nvGraphicFramePr>
      <xdr:xfrm>
        <a:off x="85725" y="7124700"/>
        <a:ext cx="4638675" cy="3638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19"/>
  <sheetViews>
    <sheetView tabSelected="1" workbookViewId="0" topLeftCell="A1">
      <selection activeCell="A1" sqref="A1"/>
    </sheetView>
  </sheetViews>
  <sheetFormatPr defaultColWidth="9.140625" defaultRowHeight="12.75"/>
  <cols>
    <col min="3" max="3" width="9.140625" style="1" customWidth="1"/>
    <col min="4" max="6" width="0" style="1" hidden="1" customWidth="1"/>
    <col min="7" max="7" width="9.140625" style="3" customWidth="1"/>
    <col min="9" max="9" width="9.140625" style="5" customWidth="1"/>
    <col min="10" max="11" width="9.140625" style="0" customWidth="1"/>
    <col min="12" max="12" width="4.00390625" style="0" bestFit="1" customWidth="1"/>
    <col min="13" max="13" width="7.8515625" style="0" customWidth="1"/>
    <col min="14" max="14" width="6.57421875" style="5" bestFit="1" customWidth="1"/>
    <col min="15" max="15" width="13.421875" style="1" customWidth="1"/>
    <col min="16" max="16" width="10.28125" style="5" customWidth="1"/>
    <col min="17" max="18" width="4.57421875" style="5" hidden="1" customWidth="1"/>
    <col min="19" max="19" width="3.57421875" style="5" hidden="1" customWidth="1"/>
    <col min="20" max="21" width="0" style="0" hidden="1" customWidth="1"/>
    <col min="24" max="30" width="0" style="0" hidden="1" customWidth="1"/>
  </cols>
  <sheetData>
    <row r="1" spans="1:12" ht="12.75">
      <c r="A1" s="7" t="s">
        <v>19</v>
      </c>
      <c r="L1" s="7" t="s">
        <v>20</v>
      </c>
    </row>
    <row r="2" spans="1:30" ht="12.75">
      <c r="A2" s="2" t="s">
        <v>0</v>
      </c>
      <c r="B2" s="2" t="s">
        <v>1</v>
      </c>
      <c r="C2" s="3" t="s">
        <v>3</v>
      </c>
      <c r="D2" s="1" t="s">
        <v>2</v>
      </c>
      <c r="E2" s="1" t="s">
        <v>4</v>
      </c>
      <c r="G2" s="3" t="s">
        <v>8</v>
      </c>
      <c r="H2" s="1" t="s">
        <v>5</v>
      </c>
      <c r="I2" s="5" t="s">
        <v>18</v>
      </c>
      <c r="J2" t="str">
        <f>CONCATENATE(PadFixedLengthString(A2,9),PadFixedLengthString(B2,4),PadFixedLengthString(I2,9))</f>
        <v>Altitude z   AirMass  </v>
      </c>
      <c r="L2" s="2" t="s">
        <v>6</v>
      </c>
      <c r="M2" s="2" t="s">
        <v>9</v>
      </c>
      <c r="N2" s="6" t="s">
        <v>7</v>
      </c>
      <c r="O2" s="3" t="s">
        <v>13</v>
      </c>
      <c r="P2" s="6" t="s">
        <v>14</v>
      </c>
      <c r="Q2" s="6" t="s">
        <v>15</v>
      </c>
      <c r="R2" s="6" t="s">
        <v>16</v>
      </c>
      <c r="S2" s="6" t="s">
        <v>17</v>
      </c>
      <c r="T2" t="str">
        <f>CONCATENATE(PadFixedLengthString(L2,4),PadFixedLengthString(M2,7),PadFixedLengthString(N2,6),PadFixedLengthString(O2,14),PadFixedLengthString(P2,10))</f>
        <v>k'  m_oatm m_obs delta_m_oatm  delta_m_z </v>
      </c>
      <c r="X2" t="str">
        <f aca="true" t="shared" si="0" ref="X2:X14">CONCATENATE(J2,T2)</f>
        <v>Altitude z   AirMass  k'  m_oatm m_obs delta_m_oatm  delta_m_z </v>
      </c>
      <c r="AD2" t="str">
        <f aca="true" t="shared" si="1" ref="AD2:AD14">CONCATENATE(PadFixedLengthString(A2,9),PadFixedLengthString(B2,4),PadFixedLengthString(P2,10))</f>
        <v>Altitude z   delta_m_z </v>
      </c>
    </row>
    <row r="3" spans="1:19" ht="12.75">
      <c r="A3" s="2">
        <v>90</v>
      </c>
      <c r="B3" s="2">
        <v>0</v>
      </c>
      <c r="C3" s="3">
        <v>1</v>
      </c>
      <c r="G3" s="3">
        <v>0</v>
      </c>
      <c r="H3" s="3" t="s">
        <v>22</v>
      </c>
      <c r="I3" s="6">
        <v>0</v>
      </c>
      <c r="J3" t="s">
        <v>21</v>
      </c>
      <c r="L3" s="2">
        <v>0.3</v>
      </c>
      <c r="M3" s="2">
        <v>6.8</v>
      </c>
      <c r="N3" s="6">
        <v>6.8</v>
      </c>
      <c r="O3" s="3">
        <v>0</v>
      </c>
      <c r="P3" s="6">
        <v>0</v>
      </c>
      <c r="Q3" s="6"/>
      <c r="R3" s="6"/>
      <c r="S3" s="6"/>
    </row>
    <row r="4" spans="1:30" ht="12.75">
      <c r="A4" s="2">
        <v>90</v>
      </c>
      <c r="B4" s="2">
        <f aca="true" t="shared" si="2" ref="B4:B10">90-A4</f>
        <v>0</v>
      </c>
      <c r="C4" s="3">
        <f aca="true" t="shared" si="3" ref="C4:C13">NUMTRUNC(COS(RADIANS(B4)),2)</f>
        <v>1</v>
      </c>
      <c r="D4" s="1">
        <v>0.2</v>
      </c>
      <c r="E4" s="1">
        <f aca="true" t="shared" si="4" ref="E4:E10">+D4/C4</f>
        <v>0.2</v>
      </c>
      <c r="G4" s="3">
        <f>NUMTRUNC(1/C4,2)</f>
        <v>1</v>
      </c>
      <c r="H4" s="4" t="str">
        <f>FIXED(C4,2,TRUE)</f>
        <v>1.00</v>
      </c>
      <c r="I4" s="5" t="str">
        <f>FIXED(G4,2,TRUE)</f>
        <v>1.00</v>
      </c>
      <c r="J4" t="str">
        <f aca="true" t="shared" si="5" ref="J4:J14">CONCATENATE(PadFixedLengthString(A4,9),PadFixedLengthString(B4,4),PadFixedLengthString(I4,9))</f>
        <v>90       0   1.00     </v>
      </c>
      <c r="L4" s="2">
        <v>0.3</v>
      </c>
      <c r="M4" s="2">
        <v>6.8</v>
      </c>
      <c r="N4" s="6">
        <f aca="true" t="shared" si="6" ref="N4:N14">+M4-(L4*G4)</f>
        <v>6.5</v>
      </c>
      <c r="O4" s="3">
        <f>+M4-N4</f>
        <v>0.2999999999999998</v>
      </c>
      <c r="P4" s="6">
        <f>+ROUND(($N$4-N4),1)</f>
        <v>0</v>
      </c>
      <c r="Q4" s="1" t="str">
        <f>FIXED(N4,2,TRUE)</f>
        <v>6.50</v>
      </c>
      <c r="R4" s="1" t="str">
        <f>FIXED(O4,2,TRUE)</f>
        <v>0.30</v>
      </c>
      <c r="S4" s="1" t="str">
        <f>FIXED(P4,1,TRUE)</f>
        <v>0.0</v>
      </c>
      <c r="T4" t="str">
        <f aca="true" t="shared" si="7" ref="T4:T14">CONCATENATE(PadFixedLengthString(L4,4),PadFixedLengthString(M4,7),PadFixedLengthString(Q4,6),PadFixedLengthString(R4,14),PadFixedLengthString(S4,10))</f>
        <v>0.3 6.8    6.50  0.30          0.0       </v>
      </c>
      <c r="X4" t="str">
        <f t="shared" si="0"/>
        <v>90       0   1.00     0.3 6.8    6.50  0.30          0.0       </v>
      </c>
      <c r="AD4" t="str">
        <f t="shared" si="1"/>
        <v>90       0   0         </v>
      </c>
    </row>
    <row r="5" spans="1:30" ht="12.75">
      <c r="A5" s="2">
        <v>80</v>
      </c>
      <c r="B5" s="2">
        <f t="shared" si="2"/>
        <v>10</v>
      </c>
      <c r="C5" s="3">
        <f t="shared" si="3"/>
        <v>0.98</v>
      </c>
      <c r="D5" s="1">
        <v>0.2</v>
      </c>
      <c r="E5" s="1">
        <f t="shared" si="4"/>
        <v>0.20408163265306123</v>
      </c>
      <c r="G5" s="3">
        <f aca="true" t="shared" si="8" ref="G5:G14">NUMTRUNC(1/C5,2)</f>
        <v>1.02</v>
      </c>
      <c r="H5" s="4" t="str">
        <f aca="true" t="shared" si="9" ref="H5:H14">FIXED(C5,2,TRUE)</f>
        <v>0.98</v>
      </c>
      <c r="I5" s="5" t="str">
        <f aca="true" t="shared" si="10" ref="I5:I14">FIXED(G5,2,TRUE)</f>
        <v>1.02</v>
      </c>
      <c r="J5" t="str">
        <f t="shared" si="5"/>
        <v>80       10  1.02     </v>
      </c>
      <c r="L5" s="2">
        <f>+L4</f>
        <v>0.3</v>
      </c>
      <c r="M5" s="2">
        <f>+M4</f>
        <v>6.8</v>
      </c>
      <c r="N5" s="6">
        <f t="shared" si="6"/>
        <v>6.494</v>
      </c>
      <c r="O5" s="3">
        <f aca="true" t="shared" si="11" ref="O5:O14">+M5-N5</f>
        <v>0.30600000000000005</v>
      </c>
      <c r="P5" s="6">
        <f aca="true" t="shared" si="12" ref="P5:P14">+ROUND(($N$4-N5),1)</f>
        <v>0</v>
      </c>
      <c r="Q5" s="1" t="str">
        <f aca="true" t="shared" si="13" ref="Q5:Q14">FIXED(N5,2,TRUE)</f>
        <v>6.49</v>
      </c>
      <c r="R5" s="1" t="str">
        <f aca="true" t="shared" si="14" ref="R5:R14">FIXED(O5,2,TRUE)</f>
        <v>0.31</v>
      </c>
      <c r="S5" s="1" t="str">
        <f aca="true" t="shared" si="15" ref="S5:S14">FIXED(P5,1,TRUE)</f>
        <v>0.0</v>
      </c>
      <c r="T5" t="str">
        <f t="shared" si="7"/>
        <v>0.3 6.8    6.49  0.31          0.0       </v>
      </c>
      <c r="X5" t="str">
        <f t="shared" si="0"/>
        <v>80       10  1.02     0.3 6.8    6.49  0.31          0.0       </v>
      </c>
      <c r="AD5" t="str">
        <f t="shared" si="1"/>
        <v>80       10  0         </v>
      </c>
    </row>
    <row r="6" spans="1:30" ht="12.75">
      <c r="A6" s="2">
        <v>70</v>
      </c>
      <c r="B6" s="2">
        <f t="shared" si="2"/>
        <v>20</v>
      </c>
      <c r="C6" s="3">
        <f t="shared" si="3"/>
        <v>0.93</v>
      </c>
      <c r="D6" s="1">
        <v>0.2</v>
      </c>
      <c r="E6" s="1">
        <f t="shared" si="4"/>
        <v>0.21505376344086022</v>
      </c>
      <c r="G6" s="3">
        <f t="shared" si="8"/>
        <v>1.07</v>
      </c>
      <c r="H6" s="4" t="str">
        <f t="shared" si="9"/>
        <v>0.93</v>
      </c>
      <c r="I6" s="5" t="str">
        <f t="shared" si="10"/>
        <v>1.07</v>
      </c>
      <c r="J6" t="str">
        <f t="shared" si="5"/>
        <v>70       20  1.07     </v>
      </c>
      <c r="L6" s="2">
        <f aca="true" t="shared" si="16" ref="L6:L14">+L5</f>
        <v>0.3</v>
      </c>
      <c r="M6" s="2">
        <f aca="true" t="shared" si="17" ref="M6:M14">+M5</f>
        <v>6.8</v>
      </c>
      <c r="N6" s="6">
        <f t="shared" si="6"/>
        <v>6.479</v>
      </c>
      <c r="O6" s="3">
        <f t="shared" si="11"/>
        <v>0.32099999999999973</v>
      </c>
      <c r="P6" s="6">
        <f t="shared" si="12"/>
        <v>0</v>
      </c>
      <c r="Q6" s="1" t="str">
        <f t="shared" si="13"/>
        <v>6.48</v>
      </c>
      <c r="R6" s="1" t="str">
        <f t="shared" si="14"/>
        <v>0.32</v>
      </c>
      <c r="S6" s="1" t="str">
        <f t="shared" si="15"/>
        <v>0.0</v>
      </c>
      <c r="T6" t="str">
        <f t="shared" si="7"/>
        <v>0.3 6.8    6.48  0.32          0.0       </v>
      </c>
      <c r="X6" t="str">
        <f t="shared" si="0"/>
        <v>70       20  1.07     0.3 6.8    6.48  0.32          0.0       </v>
      </c>
      <c r="AD6" t="str">
        <f t="shared" si="1"/>
        <v>70       20  0         </v>
      </c>
    </row>
    <row r="7" spans="1:30" ht="12.75">
      <c r="A7" s="2">
        <v>60</v>
      </c>
      <c r="B7" s="2">
        <f t="shared" si="2"/>
        <v>30</v>
      </c>
      <c r="C7" s="3">
        <f t="shared" si="3"/>
        <v>0.86</v>
      </c>
      <c r="D7" s="1">
        <v>0.2</v>
      </c>
      <c r="E7" s="1">
        <f t="shared" si="4"/>
        <v>0.23255813953488375</v>
      </c>
      <c r="G7" s="3">
        <f t="shared" si="8"/>
        <v>1.16</v>
      </c>
      <c r="H7" s="4" t="str">
        <f t="shared" si="9"/>
        <v>0.86</v>
      </c>
      <c r="I7" s="5" t="str">
        <f t="shared" si="10"/>
        <v>1.16</v>
      </c>
      <c r="J7" t="str">
        <f t="shared" si="5"/>
        <v>60       30  1.16     </v>
      </c>
      <c r="L7" s="2">
        <f t="shared" si="16"/>
        <v>0.3</v>
      </c>
      <c r="M7" s="2">
        <f t="shared" si="17"/>
        <v>6.8</v>
      </c>
      <c r="N7" s="6">
        <f t="shared" si="6"/>
        <v>6.452</v>
      </c>
      <c r="O7" s="3">
        <f t="shared" si="11"/>
        <v>0.34799999999999986</v>
      </c>
      <c r="P7" s="6">
        <f t="shared" si="12"/>
        <v>0</v>
      </c>
      <c r="Q7" s="1" t="str">
        <f t="shared" si="13"/>
        <v>6.45</v>
      </c>
      <c r="R7" s="1" t="str">
        <f t="shared" si="14"/>
        <v>0.35</v>
      </c>
      <c r="S7" s="1" t="str">
        <f t="shared" si="15"/>
        <v>0.0</v>
      </c>
      <c r="T7" t="str">
        <f t="shared" si="7"/>
        <v>0.3 6.8    6.45  0.35          0.0       </v>
      </c>
      <c r="X7" t="str">
        <f t="shared" si="0"/>
        <v>60       30  1.16     0.3 6.8    6.45  0.35          0.0       </v>
      </c>
      <c r="AD7" t="str">
        <f t="shared" si="1"/>
        <v>60       30  0         </v>
      </c>
    </row>
    <row r="8" spans="1:30" ht="12.75">
      <c r="A8" s="2">
        <v>50</v>
      </c>
      <c r="B8" s="2">
        <f t="shared" si="2"/>
        <v>40</v>
      </c>
      <c r="C8" s="3">
        <f t="shared" si="3"/>
        <v>0.76</v>
      </c>
      <c r="D8" s="1">
        <v>0.2</v>
      </c>
      <c r="E8" s="1">
        <f t="shared" si="4"/>
        <v>0.2631578947368421</v>
      </c>
      <c r="G8" s="3">
        <f t="shared" si="8"/>
        <v>1.31</v>
      </c>
      <c r="H8" s="4" t="str">
        <f t="shared" si="9"/>
        <v>0.76</v>
      </c>
      <c r="I8" s="5" t="str">
        <f t="shared" si="10"/>
        <v>1.31</v>
      </c>
      <c r="J8" t="str">
        <f t="shared" si="5"/>
        <v>50       40  1.31     </v>
      </c>
      <c r="L8" s="2">
        <f t="shared" si="16"/>
        <v>0.3</v>
      </c>
      <c r="M8" s="2">
        <f t="shared" si="17"/>
        <v>6.8</v>
      </c>
      <c r="N8" s="6">
        <f t="shared" si="6"/>
        <v>6.407</v>
      </c>
      <c r="O8" s="3">
        <f t="shared" si="11"/>
        <v>0.3929999999999998</v>
      </c>
      <c r="P8" s="6">
        <f t="shared" si="12"/>
        <v>0.1</v>
      </c>
      <c r="Q8" s="1" t="str">
        <f t="shared" si="13"/>
        <v>6.41</v>
      </c>
      <c r="R8" s="1" t="str">
        <f t="shared" si="14"/>
        <v>0.39</v>
      </c>
      <c r="S8" s="1" t="str">
        <f t="shared" si="15"/>
        <v>0.1</v>
      </c>
      <c r="T8" t="str">
        <f t="shared" si="7"/>
        <v>0.3 6.8    6.41  0.39          0.1       </v>
      </c>
      <c r="X8" t="str">
        <f t="shared" si="0"/>
        <v>50       40  1.31     0.3 6.8    6.41  0.39          0.1       </v>
      </c>
      <c r="AD8" t="str">
        <f t="shared" si="1"/>
        <v>50       40  0.1       </v>
      </c>
    </row>
    <row r="9" spans="1:30" ht="12.75">
      <c r="A9" s="2">
        <v>40</v>
      </c>
      <c r="B9" s="2">
        <f t="shared" si="2"/>
        <v>50</v>
      </c>
      <c r="C9" s="3">
        <f t="shared" si="3"/>
        <v>0.64</v>
      </c>
      <c r="D9" s="1">
        <v>0.2</v>
      </c>
      <c r="E9" s="1">
        <f t="shared" si="4"/>
        <v>0.3125</v>
      </c>
      <c r="G9" s="3">
        <f t="shared" si="8"/>
        <v>1.56</v>
      </c>
      <c r="H9" s="4" t="str">
        <f t="shared" si="9"/>
        <v>0.64</v>
      </c>
      <c r="I9" s="5" t="str">
        <f t="shared" si="10"/>
        <v>1.56</v>
      </c>
      <c r="J9" t="str">
        <f t="shared" si="5"/>
        <v>40       50  1.56     </v>
      </c>
      <c r="L9" s="2">
        <f t="shared" si="16"/>
        <v>0.3</v>
      </c>
      <c r="M9" s="2">
        <f t="shared" si="17"/>
        <v>6.8</v>
      </c>
      <c r="N9" s="6">
        <f t="shared" si="6"/>
        <v>6.332</v>
      </c>
      <c r="O9" s="3">
        <f t="shared" si="11"/>
        <v>0.46799999999999997</v>
      </c>
      <c r="P9" s="6">
        <f t="shared" si="12"/>
        <v>0.2</v>
      </c>
      <c r="Q9" s="1" t="str">
        <f t="shared" si="13"/>
        <v>6.33</v>
      </c>
      <c r="R9" s="1" t="str">
        <f t="shared" si="14"/>
        <v>0.47</v>
      </c>
      <c r="S9" s="1" t="str">
        <f t="shared" si="15"/>
        <v>0.2</v>
      </c>
      <c r="T9" t="str">
        <f t="shared" si="7"/>
        <v>0.3 6.8    6.33  0.47          0.2       </v>
      </c>
      <c r="X9" t="str">
        <f t="shared" si="0"/>
        <v>40       50  1.56     0.3 6.8    6.33  0.47          0.2       </v>
      </c>
      <c r="AD9" t="str">
        <f t="shared" si="1"/>
        <v>40       50  0.2       </v>
      </c>
    </row>
    <row r="10" spans="1:30" ht="12.75">
      <c r="A10" s="2">
        <v>30</v>
      </c>
      <c r="B10" s="2">
        <f t="shared" si="2"/>
        <v>60</v>
      </c>
      <c r="C10" s="3">
        <f t="shared" si="3"/>
        <v>0.5</v>
      </c>
      <c r="D10" s="1">
        <v>0.2</v>
      </c>
      <c r="E10" s="1">
        <f t="shared" si="4"/>
        <v>0.4</v>
      </c>
      <c r="G10" s="3">
        <f t="shared" si="8"/>
        <v>2</v>
      </c>
      <c r="H10" s="4" t="str">
        <f t="shared" si="9"/>
        <v>0.50</v>
      </c>
      <c r="I10" s="5" t="str">
        <f t="shared" si="10"/>
        <v>2.00</v>
      </c>
      <c r="J10" t="str">
        <f t="shared" si="5"/>
        <v>30       60  2.00     </v>
      </c>
      <c r="L10" s="2">
        <f t="shared" si="16"/>
        <v>0.3</v>
      </c>
      <c r="M10" s="2">
        <f t="shared" si="17"/>
        <v>6.8</v>
      </c>
      <c r="N10" s="6">
        <f t="shared" si="6"/>
        <v>6.2</v>
      </c>
      <c r="O10" s="3">
        <f t="shared" si="11"/>
        <v>0.5999999999999996</v>
      </c>
      <c r="P10" s="6">
        <f t="shared" si="12"/>
        <v>0.3</v>
      </c>
      <c r="Q10" s="1" t="str">
        <f t="shared" si="13"/>
        <v>6.20</v>
      </c>
      <c r="R10" s="1" t="str">
        <f t="shared" si="14"/>
        <v>0.60</v>
      </c>
      <c r="S10" s="1" t="str">
        <f t="shared" si="15"/>
        <v>0.3</v>
      </c>
      <c r="T10" t="str">
        <f t="shared" si="7"/>
        <v>0.3 6.8    6.20  0.60          0.3       </v>
      </c>
      <c r="X10" t="str">
        <f t="shared" si="0"/>
        <v>30       60  2.00     0.3 6.8    6.20  0.60          0.3       </v>
      </c>
      <c r="AD10" t="str">
        <f t="shared" si="1"/>
        <v>30       60  0.3       </v>
      </c>
    </row>
    <row r="11" spans="1:30" ht="12.75">
      <c r="A11" s="2">
        <v>20</v>
      </c>
      <c r="B11" s="2">
        <f>90-A11</f>
        <v>70</v>
      </c>
      <c r="C11" s="3">
        <f t="shared" si="3"/>
        <v>0.34</v>
      </c>
      <c r="D11" s="1">
        <v>0.2</v>
      </c>
      <c r="E11" s="1">
        <f>+D11/C11</f>
        <v>0.5882352941176471</v>
      </c>
      <c r="G11" s="3">
        <f t="shared" si="8"/>
        <v>2.94</v>
      </c>
      <c r="H11" s="4" t="str">
        <f t="shared" si="9"/>
        <v>0.34</v>
      </c>
      <c r="I11" s="5" t="str">
        <f t="shared" si="10"/>
        <v>2.94</v>
      </c>
      <c r="J11" t="str">
        <f t="shared" si="5"/>
        <v>20       70  2.94     </v>
      </c>
      <c r="L11" s="2">
        <f t="shared" si="16"/>
        <v>0.3</v>
      </c>
      <c r="M11" s="2">
        <f t="shared" si="17"/>
        <v>6.8</v>
      </c>
      <c r="N11" s="6">
        <f t="shared" si="6"/>
        <v>5.918</v>
      </c>
      <c r="O11" s="3">
        <f t="shared" si="11"/>
        <v>0.8819999999999997</v>
      </c>
      <c r="P11" s="6">
        <f t="shared" si="12"/>
        <v>0.6</v>
      </c>
      <c r="Q11" s="1" t="str">
        <f t="shared" si="13"/>
        <v>5.92</v>
      </c>
      <c r="R11" s="1" t="str">
        <f t="shared" si="14"/>
        <v>0.88</v>
      </c>
      <c r="S11" s="1" t="str">
        <f t="shared" si="15"/>
        <v>0.6</v>
      </c>
      <c r="T11" t="str">
        <f t="shared" si="7"/>
        <v>0.3 6.8    5.92  0.88          0.6       </v>
      </c>
      <c r="X11" t="str">
        <f t="shared" si="0"/>
        <v>20       70  2.94     0.3 6.8    5.92  0.88          0.6       </v>
      </c>
      <c r="AD11" t="str">
        <f t="shared" si="1"/>
        <v>20       70  0.6       </v>
      </c>
    </row>
    <row r="12" spans="1:30" ht="12.75">
      <c r="A12" s="2">
        <v>15</v>
      </c>
      <c r="B12" s="2">
        <f>90-A12</f>
        <v>75</v>
      </c>
      <c r="C12" s="3">
        <f t="shared" si="3"/>
        <v>0.25</v>
      </c>
      <c r="D12" s="1">
        <v>0.2</v>
      </c>
      <c r="E12" s="1">
        <f>+D12/C12</f>
        <v>0.8</v>
      </c>
      <c r="G12" s="3">
        <f t="shared" si="8"/>
        <v>4</v>
      </c>
      <c r="H12" s="4" t="str">
        <f t="shared" si="9"/>
        <v>0.25</v>
      </c>
      <c r="I12" s="5" t="str">
        <f t="shared" si="10"/>
        <v>4.00</v>
      </c>
      <c r="J12" t="str">
        <f t="shared" si="5"/>
        <v>15       75  4.00     </v>
      </c>
      <c r="L12" s="2">
        <f t="shared" si="16"/>
        <v>0.3</v>
      </c>
      <c r="M12" s="2">
        <f t="shared" si="17"/>
        <v>6.8</v>
      </c>
      <c r="N12" s="6">
        <f t="shared" si="6"/>
        <v>5.6</v>
      </c>
      <c r="O12" s="3">
        <f t="shared" si="11"/>
        <v>1.2000000000000002</v>
      </c>
      <c r="P12" s="6">
        <f t="shared" si="12"/>
        <v>0.9</v>
      </c>
      <c r="Q12" s="1" t="str">
        <f t="shared" si="13"/>
        <v>5.60</v>
      </c>
      <c r="R12" s="1" t="str">
        <f t="shared" si="14"/>
        <v>1.20</v>
      </c>
      <c r="S12" s="1" t="str">
        <f t="shared" si="15"/>
        <v>0.9</v>
      </c>
      <c r="T12" t="str">
        <f t="shared" si="7"/>
        <v>0.3 6.8    5.60  1.20          0.9       </v>
      </c>
      <c r="X12" t="str">
        <f t="shared" si="0"/>
        <v>15       75  4.00     0.3 6.8    5.60  1.20          0.9       </v>
      </c>
      <c r="AD12" t="str">
        <f t="shared" si="1"/>
        <v>15       75  0.9       </v>
      </c>
    </row>
    <row r="13" spans="1:30" ht="12.75">
      <c r="A13" s="2">
        <v>10</v>
      </c>
      <c r="B13" s="2">
        <f>90-A13</f>
        <v>80</v>
      </c>
      <c r="C13" s="3">
        <f t="shared" si="3"/>
        <v>0.17</v>
      </c>
      <c r="D13" s="1">
        <v>0.2</v>
      </c>
      <c r="E13" s="1">
        <f>+D13/C13</f>
        <v>1.1764705882352942</v>
      </c>
      <c r="G13" s="3">
        <f t="shared" si="8"/>
        <v>5.88</v>
      </c>
      <c r="H13" s="4" t="str">
        <f t="shared" si="9"/>
        <v>0.17</v>
      </c>
      <c r="I13" s="5" t="str">
        <f t="shared" si="10"/>
        <v>5.88</v>
      </c>
      <c r="J13" t="str">
        <f t="shared" si="5"/>
        <v>10       80  5.88     </v>
      </c>
      <c r="L13" s="2">
        <f t="shared" si="16"/>
        <v>0.3</v>
      </c>
      <c r="M13" s="2">
        <f t="shared" si="17"/>
        <v>6.8</v>
      </c>
      <c r="N13" s="6">
        <f t="shared" si="6"/>
        <v>5.036</v>
      </c>
      <c r="O13" s="3">
        <f t="shared" si="11"/>
        <v>1.7640000000000002</v>
      </c>
      <c r="P13" s="6">
        <f t="shared" si="12"/>
        <v>1.5</v>
      </c>
      <c r="Q13" s="1" t="str">
        <f t="shared" si="13"/>
        <v>5.04</v>
      </c>
      <c r="R13" s="1" t="str">
        <f t="shared" si="14"/>
        <v>1.76</v>
      </c>
      <c r="S13" s="1" t="str">
        <f t="shared" si="15"/>
        <v>1.5</v>
      </c>
      <c r="T13" t="str">
        <f t="shared" si="7"/>
        <v>0.3 6.8    5.04  1.76          1.5       </v>
      </c>
      <c r="X13" t="str">
        <f t="shared" si="0"/>
        <v>10       80  5.88     0.3 6.8    5.04  1.76          1.5       </v>
      </c>
      <c r="AD13" t="str">
        <f t="shared" si="1"/>
        <v>10       80  1.5       </v>
      </c>
    </row>
    <row r="14" spans="1:30" ht="12.75">
      <c r="A14" s="2">
        <v>5</v>
      </c>
      <c r="B14" s="2">
        <f>90-A14</f>
        <v>85</v>
      </c>
      <c r="C14" s="3">
        <f>NUMTRUNC(COS(RADIANS(B14)),2)</f>
        <v>0.08</v>
      </c>
      <c r="D14" s="1">
        <v>0.2</v>
      </c>
      <c r="E14" s="1">
        <f>+D14/C14</f>
        <v>2.5</v>
      </c>
      <c r="G14" s="3">
        <f t="shared" si="8"/>
        <v>12.5</v>
      </c>
      <c r="H14" s="4" t="str">
        <f t="shared" si="9"/>
        <v>0.08</v>
      </c>
      <c r="I14" s="5" t="str">
        <f t="shared" si="10"/>
        <v>12.50</v>
      </c>
      <c r="J14" t="str">
        <f t="shared" si="5"/>
        <v>5        85  12.50    </v>
      </c>
      <c r="L14" s="2">
        <f t="shared" si="16"/>
        <v>0.3</v>
      </c>
      <c r="M14" s="2">
        <f t="shared" si="17"/>
        <v>6.8</v>
      </c>
      <c r="N14" s="6">
        <f t="shared" si="6"/>
        <v>3.05</v>
      </c>
      <c r="O14" s="3">
        <f t="shared" si="11"/>
        <v>3.75</v>
      </c>
      <c r="P14" s="6">
        <f t="shared" si="12"/>
        <v>3.5</v>
      </c>
      <c r="Q14" s="1" t="str">
        <f t="shared" si="13"/>
        <v>3.05</v>
      </c>
      <c r="R14" s="1" t="str">
        <f t="shared" si="14"/>
        <v>3.75</v>
      </c>
      <c r="S14" s="1" t="str">
        <f t="shared" si="15"/>
        <v>3.5</v>
      </c>
      <c r="T14" t="str">
        <f t="shared" si="7"/>
        <v>0.3 6.8    3.05  3.75          3.5       </v>
      </c>
      <c r="X14" t="str">
        <f t="shared" si="0"/>
        <v>5        85  12.50    0.3 6.8    3.05  3.75          3.5       </v>
      </c>
      <c r="AD14" t="str">
        <f t="shared" si="1"/>
        <v>5        85  3.5       </v>
      </c>
    </row>
    <row r="15" spans="1:19" ht="12.75">
      <c r="A15" s="2"/>
      <c r="B15" s="2"/>
      <c r="C15" s="3"/>
      <c r="H15" s="4"/>
      <c r="L15" s="2"/>
      <c r="M15" s="2"/>
      <c r="N15" s="6"/>
      <c r="O15" s="3"/>
      <c r="P15" s="6"/>
      <c r="Q15" s="1"/>
      <c r="R15" s="1"/>
      <c r="S15" s="1"/>
    </row>
    <row r="17" ht="12.75">
      <c r="M17" s="5" t="s">
        <v>10</v>
      </c>
    </row>
    <row r="18" ht="12.75">
      <c r="M18" t="s">
        <v>11</v>
      </c>
    </row>
    <row r="19" ht="12.75">
      <c r="M19" t="s">
        <v>12</v>
      </c>
    </row>
  </sheetData>
  <printOptions/>
  <pageMargins left="0.75" right="0.75" top="1" bottom="1" header="0.5" footer="0.5"/>
  <pageSetup horizontalDpi="600" verticalDpi="600" orientation="portrait" scale="1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Allen Fisher</dc:creator>
  <cp:keywords/>
  <dc:description/>
  <cp:lastModifiedBy>A.G.</cp:lastModifiedBy>
  <cp:lastPrinted>2004-03-04T21:32:54Z</cp:lastPrinted>
  <dcterms:created xsi:type="dcterms:W3CDTF">2004-03-04T20:32:06Z</dcterms:created>
  <dcterms:modified xsi:type="dcterms:W3CDTF">2004-03-22T00:38:05Z</dcterms:modified>
  <cp:category/>
  <cp:version/>
  <cp:contentType/>
  <cp:contentStatus/>
</cp:coreProperties>
</file>